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pmortgage-my.sharepoint.com/personal/wendyg_vipmtginc_com/Documents/Training Reference Guides/Department Specific for HUB/TPO/"/>
    </mc:Choice>
  </mc:AlternateContent>
  <xr:revisionPtr revIDLastSave="0" documentId="8_{C662A57C-64B2-40FF-80E6-01CFD06A1E8F}" xr6:coauthVersionLast="47" xr6:coauthVersionMax="47" xr10:uidLastSave="{00000000-0000-0000-0000-000000000000}"/>
  <bookViews>
    <workbookView xWindow="-108" yWindow="-108" windowWidth="23256" windowHeight="12576" xr2:uid="{80E6C892-D9B8-4889-A5B0-E28E1F73ED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B33" i="1" s="1"/>
  <c r="B25" i="1"/>
  <c r="B26" i="1" s="1"/>
  <c r="B27" i="1" s="1"/>
  <c r="G2" i="1" l="1"/>
  <c r="B28" i="1"/>
  <c r="E3" i="1" l="1"/>
  <c r="F3" i="1" s="1"/>
  <c r="G3" i="1" s="1"/>
  <c r="E4" i="1" s="1"/>
  <c r="F4" i="1" s="1"/>
  <c r="G4" i="1" s="1"/>
  <c r="E5" i="1" s="1"/>
  <c r="F5" i="1" s="1"/>
  <c r="G5" i="1" s="1"/>
  <c r="E6" i="1" s="1"/>
  <c r="F6" i="1" s="1"/>
  <c r="G6" i="1" s="1"/>
  <c r="E7" i="1" s="1"/>
  <c r="F7" i="1" s="1"/>
  <c r="G7" i="1" s="1"/>
  <c r="E8" i="1" s="1"/>
  <c r="F8" i="1" s="1"/>
  <c r="G8" i="1" s="1"/>
  <c r="E9" i="1" s="1"/>
  <c r="F9" i="1" s="1"/>
  <c r="G9" i="1" s="1"/>
  <c r="E10" i="1" s="1"/>
  <c r="F10" i="1" l="1"/>
  <c r="G10" i="1" s="1"/>
  <c r="E11" i="1" s="1"/>
  <c r="F11" i="1" s="1"/>
  <c r="G11" i="1" s="1"/>
  <c r="E12" i="1" s="1"/>
  <c r="F12" i="1" s="1"/>
  <c r="G12" i="1" s="1"/>
  <c r="E13" i="1" s="1"/>
  <c r="F13" i="1" s="1"/>
  <c r="G13" i="1" s="1"/>
  <c r="G14" i="1"/>
  <c r="G15" i="1" s="1"/>
  <c r="G16" i="1" s="1"/>
  <c r="B29" i="1" s="1"/>
  <c r="B32" i="1" s="1"/>
</calcChain>
</file>

<file path=xl/sharedStrings.xml><?xml version="1.0" encoding="utf-8"?>
<sst xmlns="http://schemas.openxmlformats.org/spreadsheetml/2006/main" count="33" uniqueCount="33">
  <si>
    <t>Original Loan Data</t>
  </si>
  <si>
    <t>Original Principal Loan Amount (including UFMIP)</t>
  </si>
  <si>
    <t>Original Term (Months)</t>
  </si>
  <si>
    <t>Original Amortization Type</t>
  </si>
  <si>
    <t>Original Interest Rate</t>
  </si>
  <si>
    <t>Original UFMIP Amount</t>
  </si>
  <si>
    <t>Current Principal and Interest</t>
  </si>
  <si>
    <t>Original MIP Factor</t>
  </si>
  <si>
    <t>Current MIP (Monthly)</t>
  </si>
  <si>
    <t>Original Closing Date (MM/YYYY)</t>
  </si>
  <si>
    <t>Payoff Information</t>
  </si>
  <si>
    <t>Outstanding Principal Balance</t>
  </si>
  <si>
    <t>Interest Due</t>
  </si>
  <si>
    <t>Late Charges</t>
  </si>
  <si>
    <t>Escrow shortages</t>
  </si>
  <si>
    <t>MIP Due</t>
  </si>
  <si>
    <t>New Loan Data</t>
  </si>
  <si>
    <t>Proposed Loan Term (Months)</t>
  </si>
  <si>
    <t>Proposed Interest Rate</t>
  </si>
  <si>
    <t>UFMIP Factor</t>
  </si>
  <si>
    <t>MIP Factor</t>
  </si>
  <si>
    <t>Projected Closing Date (MM/YYYY)</t>
  </si>
  <si>
    <t>Occupancy</t>
  </si>
  <si>
    <t>MIP Refund</t>
  </si>
  <si>
    <t>Maximum Base Mortgage Amount</t>
  </si>
  <si>
    <t>Maximum Total Loan Amount</t>
  </si>
  <si>
    <t>Proposed Principal and Interest</t>
  </si>
  <si>
    <t>Proposed Monthly MIP</t>
  </si>
  <si>
    <t>Net Tangible Benefit</t>
  </si>
  <si>
    <t>Change in Combined Rate</t>
  </si>
  <si>
    <t>Change in P&amp;I + MIP</t>
  </si>
  <si>
    <t>Net Tangible Benefit Met</t>
  </si>
  <si>
    <t xml:space="preserve">                         FHA STREAMLINE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</si>
</sst>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0.000%"/>
    <numFmt numFmtId="166" formatCode="[$-409]m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0" fillId="0" borderId="6" xfId="0" applyBorder="1"/>
    <xf numFmtId="164" fontId="0" fillId="3" borderId="6" xfId="0" applyNumberFormat="1" applyFill="1" applyBorder="1" applyProtection="1">
      <protection locked="0"/>
    </xf>
    <xf numFmtId="0" fontId="0" fillId="2" borderId="7" xfId="0" applyFill="1" applyBorder="1"/>
    <xf numFmtId="0" fontId="3" fillId="2" borderId="0" xfId="0" applyFont="1" applyFill="1"/>
    <xf numFmtId="164" fontId="3" fillId="2" borderId="0" xfId="0" applyNumberFormat="1" applyFont="1" applyFill="1"/>
    <xf numFmtId="164" fontId="3" fillId="2" borderId="8" xfId="0" applyNumberFormat="1" applyFont="1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horizontal="right"/>
      <protection locked="0"/>
    </xf>
    <xf numFmtId="165" fontId="0" fillId="3" borderId="6" xfId="0" applyNumberFormat="1" applyFill="1" applyBorder="1" applyProtection="1">
      <protection locked="0"/>
    </xf>
    <xf numFmtId="10" fontId="0" fillId="3" borderId="6" xfId="0" applyNumberFormat="1" applyFill="1" applyBorder="1" applyProtection="1">
      <protection locked="0"/>
    </xf>
    <xf numFmtId="166" fontId="0" fillId="3" borderId="6" xfId="0" applyNumberFormat="1" applyFill="1" applyBorder="1" applyProtection="1">
      <protection locked="0"/>
    </xf>
    <xf numFmtId="0" fontId="3" fillId="2" borderId="8" xfId="0" applyFont="1" applyFill="1" applyBorder="1"/>
    <xf numFmtId="164" fontId="0" fillId="0" borderId="0" xfId="0" applyNumberFormat="1"/>
    <xf numFmtId="0" fontId="0" fillId="2" borderId="0" xfId="0" applyFill="1"/>
    <xf numFmtId="0" fontId="0" fillId="2" borderId="8" xfId="0" applyFill="1" applyBorder="1"/>
    <xf numFmtId="164" fontId="0" fillId="4" borderId="6" xfId="0" applyNumberFormat="1" applyFill="1" applyBorder="1"/>
    <xf numFmtId="8" fontId="0" fillId="4" borderId="6" xfId="0" applyNumberFormat="1" applyFill="1" applyBorder="1"/>
    <xf numFmtId="164" fontId="0" fillId="2" borderId="2" xfId="0" applyNumberFormat="1" applyFill="1" applyBorder="1"/>
    <xf numFmtId="165" fontId="0" fillId="4" borderId="6" xfId="0" applyNumberFormat="1" applyFill="1" applyBorder="1"/>
    <xf numFmtId="0" fontId="1" fillId="5" borderId="6" xfId="0" applyFont="1" applyFill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312421</xdr:rowOff>
    </xdr:from>
    <xdr:to>
      <xdr:col>0</xdr:col>
      <xdr:colOff>1389022</xdr:colOff>
      <xdr:row>0</xdr:row>
      <xdr:rowOff>1371601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980283-977D-B900-E8B4-746FB9258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312421"/>
          <a:ext cx="1373782" cy="1059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DCFC-4A43-4D53-8457-C6D15E4AF553}">
  <dimension ref="A1:N33"/>
  <sheetViews>
    <sheetView tabSelected="1" workbookViewId="0">
      <selection sqref="A1:B1"/>
    </sheetView>
  </sheetViews>
  <sheetFormatPr defaultRowHeight="14.4" x14ac:dyDescent="0.3"/>
  <cols>
    <col min="1" max="1" width="44.77734375" customWidth="1"/>
    <col min="2" max="2" width="23" customWidth="1"/>
    <col min="3" max="7" width="0" hidden="1" customWidth="1"/>
    <col min="12" max="12" width="19.44140625" bestFit="1" customWidth="1"/>
    <col min="13" max="13" width="15.77734375" bestFit="1" customWidth="1"/>
    <col min="14" max="14" width="21.21875" customWidth="1"/>
  </cols>
  <sheetData>
    <row r="1" spans="1:7" ht="141.6" customHeight="1" x14ac:dyDescent="0.3">
      <c r="A1" s="30" t="s">
        <v>32</v>
      </c>
      <c r="B1" s="30"/>
    </row>
    <row r="2" spans="1:7" x14ac:dyDescent="0.3">
      <c r="A2" s="1" t="s">
        <v>0</v>
      </c>
      <c r="B2" s="2"/>
      <c r="C2" s="3"/>
      <c r="D2" s="4">
        <v>1</v>
      </c>
      <c r="E2" s="5"/>
      <c r="F2" s="5"/>
      <c r="G2" s="6">
        <f>B27</f>
        <v>0</v>
      </c>
    </row>
    <row r="3" spans="1:7" x14ac:dyDescent="0.3">
      <c r="A3" s="7" t="s">
        <v>1</v>
      </c>
      <c r="B3" s="8"/>
      <c r="C3" s="9"/>
      <c r="D3" s="10">
        <v>2</v>
      </c>
      <c r="E3" s="11">
        <f>G2*B20*100</f>
        <v>0</v>
      </c>
      <c r="F3" s="11">
        <f t="shared" ref="F3:F13" si="0">E3/1200</f>
        <v>0</v>
      </c>
      <c r="G3" s="12" t="e">
        <f>F3+G2-B28</f>
        <v>#NUM!</v>
      </c>
    </row>
    <row r="4" spans="1:7" x14ac:dyDescent="0.3">
      <c r="A4" s="7" t="s">
        <v>2</v>
      </c>
      <c r="B4" s="13"/>
      <c r="C4" s="9"/>
      <c r="D4" s="10">
        <v>3</v>
      </c>
      <c r="E4" s="11" t="e">
        <f>G3*B20*100</f>
        <v>#NUM!</v>
      </c>
      <c r="F4" s="11" t="e">
        <f t="shared" si="0"/>
        <v>#NUM!</v>
      </c>
      <c r="G4" s="12" t="e">
        <f>F4+G3-B28</f>
        <v>#NUM!</v>
      </c>
    </row>
    <row r="5" spans="1:7" x14ac:dyDescent="0.3">
      <c r="A5" s="7" t="s">
        <v>3</v>
      </c>
      <c r="B5" s="14"/>
      <c r="C5" s="9"/>
      <c r="D5" s="10">
        <v>4</v>
      </c>
      <c r="E5" s="11" t="e">
        <f>G4*B20*100</f>
        <v>#NUM!</v>
      </c>
      <c r="F5" s="11" t="e">
        <f t="shared" si="0"/>
        <v>#NUM!</v>
      </c>
      <c r="G5" s="12" t="e">
        <f>F5+G4-B28</f>
        <v>#NUM!</v>
      </c>
    </row>
    <row r="6" spans="1:7" x14ac:dyDescent="0.3">
      <c r="A6" s="7" t="s">
        <v>4</v>
      </c>
      <c r="B6" s="15"/>
      <c r="C6" s="9"/>
      <c r="D6" s="10">
        <v>5</v>
      </c>
      <c r="E6" s="11" t="e">
        <f>G5*B20*100</f>
        <v>#NUM!</v>
      </c>
      <c r="F6" s="11" t="e">
        <f t="shared" si="0"/>
        <v>#NUM!</v>
      </c>
      <c r="G6" s="12" t="e">
        <f>F6+G5-B28</f>
        <v>#NUM!</v>
      </c>
    </row>
    <row r="7" spans="1:7" x14ac:dyDescent="0.3">
      <c r="A7" s="7" t="s">
        <v>5</v>
      </c>
      <c r="B7" s="8"/>
      <c r="C7" s="9"/>
      <c r="D7" s="10">
        <v>6</v>
      </c>
      <c r="E7" s="11" t="e">
        <f>G6*B20*100</f>
        <v>#NUM!</v>
      </c>
      <c r="F7" s="11" t="e">
        <f t="shared" si="0"/>
        <v>#NUM!</v>
      </c>
      <c r="G7" s="12" t="e">
        <f>F7+G6-B28</f>
        <v>#NUM!</v>
      </c>
    </row>
    <row r="8" spans="1:7" x14ac:dyDescent="0.3">
      <c r="A8" s="7" t="s">
        <v>6</v>
      </c>
      <c r="B8" s="8"/>
      <c r="C8" s="9"/>
      <c r="D8" s="10">
        <v>7</v>
      </c>
      <c r="E8" s="11" t="e">
        <f>G7*B20*100</f>
        <v>#NUM!</v>
      </c>
      <c r="F8" s="11" t="e">
        <f t="shared" si="0"/>
        <v>#NUM!</v>
      </c>
      <c r="G8" s="12" t="e">
        <f>F8+G7-B28</f>
        <v>#NUM!</v>
      </c>
    </row>
    <row r="9" spans="1:7" x14ac:dyDescent="0.3">
      <c r="A9" s="7" t="s">
        <v>7</v>
      </c>
      <c r="B9" s="16"/>
      <c r="C9" s="9"/>
      <c r="D9" s="10">
        <v>8</v>
      </c>
      <c r="E9" s="11" t="e">
        <f>G8*B20*100</f>
        <v>#NUM!</v>
      </c>
      <c r="F9" s="11" t="e">
        <f t="shared" si="0"/>
        <v>#NUM!</v>
      </c>
      <c r="G9" s="12" t="e">
        <f>F9+G8-B28</f>
        <v>#NUM!</v>
      </c>
    </row>
    <row r="10" spans="1:7" x14ac:dyDescent="0.3">
      <c r="A10" s="7" t="s">
        <v>8</v>
      </c>
      <c r="B10" s="8"/>
      <c r="C10" s="9"/>
      <c r="D10" s="10">
        <v>9</v>
      </c>
      <c r="E10" s="11" t="e">
        <f>G9*B20*100</f>
        <v>#NUM!</v>
      </c>
      <c r="F10" s="11" t="e">
        <f>E10/1200</f>
        <v>#NUM!</v>
      </c>
      <c r="G10" s="12" t="e">
        <f>F10+G9-B28</f>
        <v>#NUM!</v>
      </c>
    </row>
    <row r="11" spans="1:7" x14ac:dyDescent="0.3">
      <c r="A11" s="7" t="s">
        <v>9</v>
      </c>
      <c r="B11" s="17"/>
      <c r="C11" s="9"/>
      <c r="D11" s="10">
        <v>10</v>
      </c>
      <c r="E11" s="11" t="e">
        <f>G10*B20*100</f>
        <v>#NUM!</v>
      </c>
      <c r="F11" s="11" t="e">
        <f t="shared" si="0"/>
        <v>#NUM!</v>
      </c>
      <c r="G11" s="12" t="e">
        <f>F11+G10-B28</f>
        <v>#NUM!</v>
      </c>
    </row>
    <row r="12" spans="1:7" x14ac:dyDescent="0.3">
      <c r="A12" s="1" t="s">
        <v>10</v>
      </c>
      <c r="B12" s="2"/>
      <c r="C12" s="9"/>
      <c r="D12" s="10">
        <v>11</v>
      </c>
      <c r="E12" s="11" t="e">
        <f>G11*B20*100</f>
        <v>#NUM!</v>
      </c>
      <c r="F12" s="11" t="e">
        <f t="shared" si="0"/>
        <v>#NUM!</v>
      </c>
      <c r="G12" s="12" t="e">
        <f>F12+G11-B28</f>
        <v>#NUM!</v>
      </c>
    </row>
    <row r="13" spans="1:7" x14ac:dyDescent="0.3">
      <c r="A13" s="7" t="s">
        <v>11</v>
      </c>
      <c r="B13" s="8"/>
      <c r="C13" s="9"/>
      <c r="D13" s="10">
        <v>12</v>
      </c>
      <c r="E13" s="11" t="e">
        <f>G12*B20*100</f>
        <v>#NUM!</v>
      </c>
      <c r="F13" s="11" t="e">
        <f t="shared" si="0"/>
        <v>#NUM!</v>
      </c>
      <c r="G13" s="12" t="e">
        <f>F13+G12-B28</f>
        <v>#NUM!</v>
      </c>
    </row>
    <row r="14" spans="1:7" x14ac:dyDescent="0.3">
      <c r="A14" s="7" t="s">
        <v>12</v>
      </c>
      <c r="B14" s="8"/>
      <c r="C14" s="9"/>
      <c r="D14" s="10"/>
      <c r="E14" s="11"/>
      <c r="F14" s="11"/>
      <c r="G14" s="12" t="e">
        <f>SUM(G2:G13)/12</f>
        <v>#NUM!</v>
      </c>
    </row>
    <row r="15" spans="1:7" x14ac:dyDescent="0.3">
      <c r="A15" s="7" t="s">
        <v>13</v>
      </c>
      <c r="B15" s="8"/>
      <c r="C15" s="9"/>
      <c r="D15" s="10"/>
      <c r="E15" s="11"/>
      <c r="F15" s="11"/>
      <c r="G15" s="12" t="e">
        <f>G14*B22</f>
        <v>#NUM!</v>
      </c>
    </row>
    <row r="16" spans="1:7" x14ac:dyDescent="0.3">
      <c r="A16" s="7" t="s">
        <v>14</v>
      </c>
      <c r="B16" s="8"/>
      <c r="C16" s="9"/>
      <c r="D16" s="10"/>
      <c r="E16" s="11"/>
      <c r="F16" s="11"/>
      <c r="G16" s="12" t="e">
        <f>G15/(1+B21)</f>
        <v>#NUM!</v>
      </c>
    </row>
    <row r="17" spans="1:14" x14ac:dyDescent="0.3">
      <c r="A17" s="7" t="s">
        <v>15</v>
      </c>
      <c r="B17" s="8"/>
      <c r="C17" s="9"/>
      <c r="D17" s="10"/>
      <c r="E17" s="10"/>
      <c r="F17" s="10"/>
      <c r="G17" s="18"/>
      <c r="N17" s="19"/>
    </row>
    <row r="18" spans="1:14" x14ac:dyDescent="0.3">
      <c r="A18" s="1" t="s">
        <v>16</v>
      </c>
      <c r="B18" s="2"/>
      <c r="C18" s="9"/>
      <c r="D18" s="20"/>
      <c r="E18" s="20"/>
      <c r="F18" s="20"/>
      <c r="G18" s="21"/>
    </row>
    <row r="19" spans="1:14" x14ac:dyDescent="0.3">
      <c r="A19" s="7" t="s">
        <v>17</v>
      </c>
      <c r="B19" s="13"/>
      <c r="C19" s="9"/>
      <c r="D19" s="20"/>
      <c r="E19" s="20"/>
      <c r="F19" s="20"/>
      <c r="G19" s="21"/>
    </row>
    <row r="20" spans="1:14" x14ac:dyDescent="0.3">
      <c r="A20" s="7" t="s">
        <v>18</v>
      </c>
      <c r="B20" s="15"/>
      <c r="C20" s="9"/>
      <c r="D20" s="20"/>
      <c r="E20" s="20"/>
      <c r="F20" s="20"/>
      <c r="G20" s="21"/>
    </row>
    <row r="21" spans="1:14" x14ac:dyDescent="0.3">
      <c r="A21" s="7" t="s">
        <v>19</v>
      </c>
      <c r="B21" s="16"/>
      <c r="C21" s="9"/>
      <c r="D21" s="20"/>
      <c r="E21" s="20"/>
      <c r="F21" s="20"/>
      <c r="G21" s="21"/>
    </row>
    <row r="22" spans="1:14" x14ac:dyDescent="0.3">
      <c r="A22" s="7" t="s">
        <v>20</v>
      </c>
      <c r="B22" s="16"/>
      <c r="C22" s="9"/>
      <c r="D22" s="20"/>
      <c r="E22" s="20"/>
      <c r="F22" s="20"/>
      <c r="G22" s="21"/>
    </row>
    <row r="23" spans="1:14" x14ac:dyDescent="0.3">
      <c r="A23" s="7" t="s">
        <v>21</v>
      </c>
      <c r="B23" s="17"/>
      <c r="C23" s="9"/>
      <c r="D23" s="20"/>
      <c r="E23" s="20"/>
      <c r="F23" s="20"/>
      <c r="G23" s="21"/>
    </row>
    <row r="24" spans="1:14" x14ac:dyDescent="0.3">
      <c r="A24" s="7" t="s">
        <v>22</v>
      </c>
      <c r="B24" s="14"/>
      <c r="C24" s="9"/>
      <c r="D24" s="20"/>
      <c r="E24" s="20"/>
      <c r="F24" s="20"/>
      <c r="G24" s="21"/>
    </row>
    <row r="25" spans="1:14" x14ac:dyDescent="0.3">
      <c r="A25" s="7" t="s">
        <v>23</v>
      </c>
      <c r="B25" s="22">
        <f>IF(DATEDIF(B11,B23,"M")&gt;36,0,B7*(0.82-0.02*DATEDIF(B11,B23,"M")))</f>
        <v>0</v>
      </c>
      <c r="C25" s="9"/>
      <c r="D25" s="20"/>
      <c r="E25" s="20"/>
      <c r="F25" s="20"/>
      <c r="G25" s="21"/>
    </row>
    <row r="26" spans="1:14" x14ac:dyDescent="0.3">
      <c r="A26" s="7" t="s">
        <v>24</v>
      </c>
      <c r="B26" s="22">
        <f>IF(B24="Investment",IF(B3&lt;B13,B3-B25,B13-B25),IF(B3&lt;B13+B14+B15+B16+B17,B3-B25,B13+B14+B15+B16+B17-B25))</f>
        <v>0</v>
      </c>
      <c r="C26" s="9"/>
      <c r="D26" s="20"/>
      <c r="E26" s="20"/>
      <c r="F26" s="20"/>
      <c r="G26" s="21"/>
    </row>
    <row r="27" spans="1:14" x14ac:dyDescent="0.3">
      <c r="A27" s="7" t="s">
        <v>25</v>
      </c>
      <c r="B27" s="22">
        <f>B26+B26*B21</f>
        <v>0</v>
      </c>
      <c r="C27" s="9"/>
      <c r="D27" s="20"/>
      <c r="E27" s="20"/>
      <c r="F27" s="20"/>
      <c r="G27" s="21"/>
    </row>
    <row r="28" spans="1:14" x14ac:dyDescent="0.3">
      <c r="A28" s="7" t="s">
        <v>26</v>
      </c>
      <c r="B28" s="23" t="e">
        <f>PMT(B20/12,B19,-B27)</f>
        <v>#NUM!</v>
      </c>
      <c r="C28" s="9"/>
      <c r="D28" s="20"/>
      <c r="E28" s="20"/>
      <c r="F28" s="20"/>
      <c r="G28" s="21"/>
    </row>
    <row r="29" spans="1:14" x14ac:dyDescent="0.3">
      <c r="A29" s="7" t="s">
        <v>27</v>
      </c>
      <c r="B29" s="22" t="e">
        <f>G16/12</f>
        <v>#NUM!</v>
      </c>
      <c r="C29" s="9"/>
      <c r="D29" s="20"/>
      <c r="E29" s="20"/>
      <c r="F29" s="20"/>
      <c r="G29" s="21"/>
      <c r="N29" s="19"/>
    </row>
    <row r="30" spans="1:14" x14ac:dyDescent="0.3">
      <c r="A30" s="1" t="s">
        <v>28</v>
      </c>
      <c r="B30" s="24"/>
      <c r="C30" s="9"/>
      <c r="D30" s="20"/>
      <c r="E30" s="20"/>
      <c r="F30" s="20"/>
      <c r="G30" s="21"/>
    </row>
    <row r="31" spans="1:14" x14ac:dyDescent="0.3">
      <c r="A31" s="7" t="s">
        <v>29</v>
      </c>
      <c r="B31" s="25">
        <f>B20+B22-B9-B6</f>
        <v>0</v>
      </c>
      <c r="C31" s="9"/>
      <c r="D31" s="20"/>
      <c r="E31" s="20"/>
      <c r="F31" s="20"/>
      <c r="G31" s="21"/>
    </row>
    <row r="32" spans="1:14" x14ac:dyDescent="0.3">
      <c r="A32" s="7" t="s">
        <v>30</v>
      </c>
      <c r="B32" s="23" t="e">
        <f>B28+B29-B8-B10</f>
        <v>#NUM!</v>
      </c>
      <c r="C32" s="9"/>
      <c r="D32" s="20"/>
      <c r="E32" s="20"/>
      <c r="F32" s="20"/>
      <c r="G32" s="21"/>
    </row>
    <row r="33" spans="1:7" x14ac:dyDescent="0.3">
      <c r="A33" s="7" t="s">
        <v>31</v>
      </c>
      <c r="B33" s="26" t="str">
        <f>IF(B19&lt;B4,IF(B5="ARM",IF(OR(B31&gt;0.02,B32&gt;50),"No","Yes"),IF(OR(B31&gt;0,B32&gt;50),"No","Yes")),IF(B5="ARM",IF(B31&gt;0.02,"No","Yes"),IF(B31&gt;-0.005,"No","Yes")))</f>
        <v>No</v>
      </c>
      <c r="C33" s="27"/>
      <c r="D33" s="28"/>
      <c r="E33" s="28"/>
      <c r="F33" s="28"/>
      <c r="G33" s="29"/>
    </row>
  </sheetData>
  <mergeCells count="1">
    <mergeCell ref="A1:B1"/>
  </mergeCells>
  <dataValidations count="2">
    <dataValidation type="list" allowBlank="1" showInputMessage="1" showErrorMessage="1" sqref="B24" xr:uid="{810FEC7E-F1F7-463E-8017-8AF605E05BF9}">
      <formula1>"Primary, Investment"</formula1>
    </dataValidation>
    <dataValidation type="list" allowBlank="1" showInputMessage="1" showErrorMessage="1" sqref="B5" xr:uid="{5967AB2D-5BE5-4733-A4C1-F20D689D2357}">
      <formula1>"Fixed, ARM"</formula1>
    </dataValidation>
  </dataValidations>
  <pageMargins left="0.7" right="0.7" top="0.75" bottom="0.75" header="0.3" footer="0.3"/>
  <pageSetup orientation="portrait" horizontalDpi="200" verticalDpi="200" r:id="rId1"/>
  <ignoredErrors>
    <ignoredError sqref="E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mikew</dc:creator>
  <cp:lastModifiedBy>jshaw</cp:lastModifiedBy>
  <dcterms:created xsi:type="dcterms:W3CDTF">2023-12-18T18:07:35Z</dcterms:created>
  <dcterms:modified xsi:type="dcterms:W3CDTF">2023-12-18T18:21:40Z</dcterms:modified>
</cp:coreProperties>
</file>